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2\Tecnico\Sumulas\Master\5 rodada\"/>
    </mc:Choice>
  </mc:AlternateContent>
  <bookViews>
    <workbookView xWindow="-60" yWindow="-60" windowWidth="15480" windowHeight="11640" activeTab="2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6" l="1"/>
  <c r="E50" i="6"/>
  <c r="C47" i="6"/>
  <c r="E47" i="6"/>
  <c r="C46" i="6"/>
  <c r="E46" i="6"/>
  <c r="C43" i="6"/>
  <c r="E43" i="6"/>
  <c r="C42" i="6"/>
  <c r="E42" i="6"/>
  <c r="C39" i="6"/>
  <c r="E39" i="6"/>
  <c r="C38" i="6"/>
  <c r="E38" i="6"/>
  <c r="C27" i="6"/>
  <c r="E27" i="6"/>
  <c r="C24" i="6"/>
  <c r="E24" i="6"/>
  <c r="C23" i="6"/>
  <c r="E23" i="6"/>
  <c r="C20" i="6"/>
  <c r="E20" i="6"/>
  <c r="C19" i="6"/>
  <c r="E19" i="6"/>
  <c r="C16" i="6"/>
  <c r="A9" i="2"/>
  <c r="A12" i="2"/>
  <c r="A15" i="2"/>
  <c r="A18" i="2"/>
  <c r="A21" i="2"/>
  <c r="J9" i="2"/>
  <c r="J12" i="2"/>
  <c r="J15" i="2"/>
  <c r="J18" i="2"/>
  <c r="J21" i="2"/>
  <c r="S9" i="2"/>
  <c r="S12" i="2"/>
  <c r="S15" i="2"/>
  <c r="S18" i="2"/>
  <c r="AB9" i="2"/>
  <c r="AB12" i="2"/>
  <c r="AB15" i="2"/>
  <c r="AB18" i="2"/>
  <c r="AB21" i="2"/>
  <c r="AK9" i="2"/>
  <c r="AK12" i="2"/>
  <c r="AK15" i="2"/>
  <c r="AK18" i="2"/>
  <c r="AK21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AW9" i="2"/>
  <c r="AW12" i="2"/>
  <c r="AW15" i="2"/>
  <c r="AW18" i="2"/>
  <c r="AW21" i="2"/>
  <c r="AW6" i="2"/>
  <c r="C5" i="2"/>
  <c r="I4" i="2"/>
  <c r="BH9" i="2"/>
  <c r="BH12" i="2"/>
  <c r="BH15" i="2"/>
  <c r="BH18" i="2"/>
  <c r="BH21" i="2"/>
  <c r="BH6" i="2"/>
  <c r="BG9" i="2"/>
  <c r="BG12" i="2"/>
  <c r="BG15" i="2"/>
  <c r="BG18" i="2"/>
  <c r="BG21" i="2"/>
  <c r="BG6" i="2"/>
  <c r="L5" i="2"/>
  <c r="R4" i="2"/>
  <c r="BS9" i="2"/>
  <c r="BS12" i="2"/>
  <c r="BS15" i="2"/>
  <c r="BS18" i="2"/>
  <c r="BS21" i="2"/>
  <c r="BS6" i="2"/>
  <c r="BR9" i="2"/>
  <c r="BR12" i="2"/>
  <c r="BR15" i="2"/>
  <c r="BR18" i="2"/>
  <c r="BR21" i="2"/>
  <c r="BR6" i="2"/>
  <c r="U5" i="2"/>
  <c r="AA4" i="2"/>
  <c r="CD9" i="2"/>
  <c r="CD12" i="2"/>
  <c r="CD15" i="2"/>
  <c r="CD18" i="2"/>
  <c r="CD21" i="2"/>
  <c r="CD6" i="2"/>
  <c r="CC9" i="2"/>
  <c r="CC12" i="2"/>
  <c r="CC15" i="2"/>
  <c r="CC18" i="2"/>
  <c r="CC21" i="2"/>
  <c r="CC6" i="2"/>
  <c r="AD5" i="2"/>
  <c r="AJ4" i="2"/>
  <c r="CO9" i="2"/>
  <c r="CO12" i="2"/>
  <c r="CO15" i="2"/>
  <c r="CO18" i="2"/>
  <c r="CO21" i="2"/>
  <c r="CO6" i="2"/>
  <c r="CN9" i="2"/>
  <c r="CN12" i="2"/>
  <c r="CN15" i="2"/>
  <c r="CN18" i="2"/>
  <c r="CN21" i="2"/>
  <c r="CN6" i="2"/>
  <c r="AM5" i="2"/>
  <c r="AS4" i="2"/>
  <c r="AK26" i="2"/>
  <c r="BF9" i="2"/>
  <c r="BF12" i="2"/>
  <c r="BF15" i="2"/>
  <c r="BF18" i="2"/>
  <c r="BF21" i="2"/>
  <c r="BF6" i="2"/>
  <c r="J5" i="2"/>
  <c r="BQ9" i="2"/>
  <c r="BQ12" i="2"/>
  <c r="BQ15" i="2"/>
  <c r="BQ18" i="2"/>
  <c r="BQ21" i="2"/>
  <c r="BQ6" i="2"/>
  <c r="S5" i="2"/>
  <c r="CB9" i="2"/>
  <c r="CB12" i="2"/>
  <c r="CB15" i="2"/>
  <c r="CB18" i="2"/>
  <c r="CB21" i="2"/>
  <c r="CB6" i="2"/>
  <c r="AB5" i="2"/>
  <c r="CM9" i="2"/>
  <c r="CM12" i="2"/>
  <c r="CM15" i="2"/>
  <c r="CM18" i="2"/>
  <c r="CM21" i="2"/>
  <c r="CM6" i="2"/>
  <c r="AK5" i="2"/>
  <c r="F16" i="6"/>
  <c r="G16" i="6"/>
  <c r="E16" i="6"/>
  <c r="C15" i="6"/>
  <c r="F15" i="6"/>
  <c r="G15" i="6"/>
  <c r="E15" i="6"/>
  <c r="N27" i="6"/>
  <c r="C26" i="6"/>
  <c r="N26" i="6"/>
  <c r="C25" i="6"/>
  <c r="N25" i="6"/>
  <c r="N24" i="6"/>
  <c r="N23" i="6"/>
  <c r="C22" i="6"/>
  <c r="N22" i="6"/>
  <c r="C21" i="6"/>
  <c r="N21" i="6"/>
  <c r="N20" i="6"/>
  <c r="N19" i="6"/>
  <c r="C18" i="6"/>
  <c r="N18" i="6"/>
  <c r="C17" i="6"/>
  <c r="F17" i="6"/>
  <c r="G17" i="6"/>
  <c r="E17" i="6"/>
  <c r="H17" i="6"/>
  <c r="D17" i="6"/>
  <c r="N17" i="6"/>
  <c r="H16" i="6"/>
  <c r="D16" i="6"/>
  <c r="N16" i="6"/>
  <c r="H15" i="6"/>
  <c r="D15" i="6"/>
  <c r="N15" i="6"/>
  <c r="C14" i="6"/>
  <c r="F14" i="6"/>
  <c r="G14" i="6"/>
  <c r="E14" i="6"/>
  <c r="H14" i="6"/>
  <c r="D14" i="6"/>
  <c r="N14" i="6"/>
  <c r="C13" i="6"/>
  <c r="F13" i="6"/>
  <c r="G13" i="6"/>
  <c r="E13" i="6"/>
  <c r="H13" i="6"/>
  <c r="D13" i="6"/>
  <c r="N13" i="6"/>
  <c r="A39" i="6"/>
  <c r="F39" i="6"/>
  <c r="A40" i="6"/>
  <c r="C40" i="6"/>
  <c r="E40" i="6"/>
  <c r="A41" i="6"/>
  <c r="C41" i="6"/>
  <c r="E41" i="6"/>
  <c r="A42" i="6"/>
  <c r="J42" i="6"/>
  <c r="A43" i="6"/>
  <c r="K43" i="6"/>
  <c r="A44" i="6"/>
  <c r="C44" i="6"/>
  <c r="E44" i="6"/>
  <c r="A45" i="6"/>
  <c r="C45" i="6"/>
  <c r="E45" i="6"/>
  <c r="A46" i="6"/>
  <c r="A47" i="6"/>
  <c r="J47" i="6"/>
  <c r="A48" i="6"/>
  <c r="C48" i="6"/>
  <c r="E48" i="6"/>
  <c r="A49" i="6"/>
  <c r="C49" i="6"/>
  <c r="E49" i="6"/>
  <c r="A50" i="6"/>
  <c r="K50" i="6"/>
  <c r="A26" i="6"/>
  <c r="E26" i="6"/>
  <c r="A27" i="6"/>
  <c r="H27" i="6"/>
  <c r="A17" i="6"/>
  <c r="A18" i="6"/>
  <c r="E18" i="6"/>
  <c r="A19" i="6"/>
  <c r="B19" i="6"/>
  <c r="A20" i="6"/>
  <c r="I20" i="6"/>
  <c r="A21" i="6"/>
  <c r="E21" i="6"/>
  <c r="A22" i="6"/>
  <c r="E22" i="6"/>
  <c r="A23" i="6"/>
  <c r="B23" i="6"/>
  <c r="A24" i="6"/>
  <c r="A25" i="6"/>
  <c r="E25" i="6"/>
  <c r="D5" i="6"/>
  <c r="L3" i="6"/>
  <c r="L7" i="2"/>
  <c r="U10" i="2"/>
  <c r="AD13" i="2"/>
  <c r="AM16" i="2"/>
  <c r="C35" i="6"/>
  <c r="B35" i="6"/>
  <c r="L5" i="6"/>
  <c r="B38" i="6"/>
  <c r="C37" i="6"/>
  <c r="C36" i="6"/>
  <c r="E36" i="6"/>
  <c r="C34" i="6"/>
  <c r="B34" i="6"/>
  <c r="C33" i="6"/>
  <c r="C32" i="6"/>
  <c r="C31" i="6"/>
  <c r="B31" i="6"/>
  <c r="J16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R21" i="2"/>
  <c r="CS21" i="2"/>
  <c r="CT21" i="2"/>
  <c r="CQ18" i="2"/>
  <c r="CU18" i="2"/>
  <c r="CP18" i="2"/>
  <c r="CV18" i="2"/>
  <c r="CR18" i="2"/>
  <c r="CS18" i="2"/>
  <c r="CT18" i="2"/>
  <c r="CQ15" i="2"/>
  <c r="CU15" i="2"/>
  <c r="CP15" i="2"/>
  <c r="CV15" i="2"/>
  <c r="CR15" i="2"/>
  <c r="CS15" i="2"/>
  <c r="CT15" i="2"/>
  <c r="CQ12" i="2"/>
  <c r="CU12" i="2"/>
  <c r="CP12" i="2"/>
  <c r="CV12" i="2"/>
  <c r="CR12" i="2"/>
  <c r="CS12" i="2"/>
  <c r="CT12" i="2"/>
  <c r="CQ9" i="2"/>
  <c r="CU9" i="2"/>
  <c r="CP9" i="2"/>
  <c r="CV9" i="2"/>
  <c r="CR9" i="2"/>
  <c r="CS9" i="2"/>
  <c r="CM2" i="2"/>
  <c r="CB2" i="2"/>
  <c r="CF21" i="2"/>
  <c r="CJ21" i="2"/>
  <c r="CE21" i="2"/>
  <c r="CK21" i="2"/>
  <c r="CG21" i="2"/>
  <c r="CH21" i="2"/>
  <c r="CI21" i="2"/>
  <c r="CF18" i="2"/>
  <c r="CJ18" i="2"/>
  <c r="CE18" i="2"/>
  <c r="CK18" i="2"/>
  <c r="CG18" i="2"/>
  <c r="CH18" i="2"/>
  <c r="CI18" i="2"/>
  <c r="CF15" i="2"/>
  <c r="CJ15" i="2"/>
  <c r="CE15" i="2"/>
  <c r="CK15" i="2"/>
  <c r="CG15" i="2"/>
  <c r="CH15" i="2"/>
  <c r="CI15" i="2"/>
  <c r="CF12" i="2"/>
  <c r="CJ12" i="2"/>
  <c r="CE12" i="2"/>
  <c r="CK12" i="2"/>
  <c r="CG12" i="2"/>
  <c r="CH12" i="2"/>
  <c r="CI12" i="2"/>
  <c r="CF9" i="2"/>
  <c r="CJ9" i="2"/>
  <c r="CE9" i="2"/>
  <c r="CK9" i="2"/>
  <c r="CG9" i="2"/>
  <c r="CH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W12" i="2"/>
  <c r="BX12" i="2"/>
  <c r="BQ2" i="2"/>
  <c r="BU9" i="2"/>
  <c r="BY9" i="2"/>
  <c r="BT9" i="2"/>
  <c r="BV9" i="2"/>
  <c r="BJ21" i="2"/>
  <c r="BN21" i="2"/>
  <c r="BI21" i="2"/>
  <c r="BO21" i="2"/>
  <c r="BK21" i="2"/>
  <c r="BL21" i="2"/>
  <c r="BM21" i="2"/>
  <c r="BJ18" i="2"/>
  <c r="BN18" i="2"/>
  <c r="BI18" i="2"/>
  <c r="BK18" i="2"/>
  <c r="BL18" i="2"/>
  <c r="BM18" i="2"/>
  <c r="BJ15" i="2"/>
  <c r="BN15" i="2"/>
  <c r="BI15" i="2"/>
  <c r="BO15" i="2"/>
  <c r="BK15" i="2"/>
  <c r="BL15" i="2"/>
  <c r="BM15" i="2"/>
  <c r="BJ12" i="2"/>
  <c r="BN12" i="2"/>
  <c r="BI12" i="2"/>
  <c r="BO12" i="2"/>
  <c r="BK12" i="2"/>
  <c r="BL12" i="2"/>
  <c r="BM12" i="2"/>
  <c r="BJ9" i="2"/>
  <c r="BN9" i="2"/>
  <c r="BI9" i="2"/>
  <c r="BO9" i="2"/>
  <c r="BK9" i="2"/>
  <c r="BL9" i="2"/>
  <c r="BM9" i="2"/>
  <c r="BF2" i="2"/>
  <c r="BO18" i="2"/>
  <c r="AY21" i="2"/>
  <c r="BC21" i="2"/>
  <c r="AX21" i="2"/>
  <c r="BD21" i="2"/>
  <c r="AZ21" i="2"/>
  <c r="BA21" i="2"/>
  <c r="BB21" i="2"/>
  <c r="AY18" i="2"/>
  <c r="BC18" i="2"/>
  <c r="AX18" i="2"/>
  <c r="BD18" i="2"/>
  <c r="AZ18" i="2"/>
  <c r="BA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BC9" i="2"/>
  <c r="AX9" i="2"/>
  <c r="BD9" i="2"/>
  <c r="AZ9" i="2"/>
  <c r="BA9" i="2"/>
  <c r="AU2" i="2"/>
  <c r="J7" i="2"/>
  <c r="S7" i="2"/>
  <c r="AB7" i="2"/>
  <c r="AK7" i="2"/>
  <c r="A10" i="2"/>
  <c r="A13" i="2"/>
  <c r="I21" i="2"/>
  <c r="R9" i="2"/>
  <c r="C16" i="2"/>
  <c r="I18" i="2"/>
  <c r="R21" i="2"/>
  <c r="C13" i="2"/>
  <c r="I15" i="2"/>
  <c r="R18" i="2"/>
  <c r="AA21" i="2"/>
  <c r="AJ9" i="2"/>
  <c r="AS12" i="2"/>
  <c r="J10" i="2"/>
  <c r="S10" i="2"/>
  <c r="AB10" i="2"/>
  <c r="AK10" i="2"/>
  <c r="L16" i="2"/>
  <c r="U19" i="2"/>
  <c r="AD7" i="2"/>
  <c r="AM10" i="2"/>
  <c r="C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J13" i="2"/>
  <c r="A16" i="2"/>
  <c r="B15" i="6"/>
  <c r="C7" i="2"/>
  <c r="B36" i="6"/>
  <c r="B16" i="6"/>
  <c r="L19" i="2"/>
  <c r="U7" i="2"/>
  <c r="AD10" i="2"/>
  <c r="AM13" i="2"/>
  <c r="BU6" i="2"/>
  <c r="CF6" i="2"/>
  <c r="B13" i="6"/>
  <c r="I12" i="2"/>
  <c r="R15" i="2"/>
  <c r="AA18" i="2"/>
  <c r="AJ21" i="2"/>
  <c r="AS9" i="2"/>
  <c r="L10" i="2"/>
  <c r="U13" i="2"/>
  <c r="AD16" i="2"/>
  <c r="AM19" i="2"/>
  <c r="I9" i="2"/>
  <c r="R12" i="2"/>
  <c r="AA15" i="2"/>
  <c r="AJ18" i="2"/>
  <c r="AS21" i="2"/>
  <c r="J16" i="2"/>
  <c r="A19" i="2"/>
  <c r="S13" i="2"/>
  <c r="AB13" i="2"/>
  <c r="AK13" i="2"/>
  <c r="J19" i="2"/>
  <c r="S16" i="2"/>
  <c r="AB16" i="2"/>
  <c r="AK16" i="2"/>
  <c r="S19" i="2"/>
  <c r="AB19" i="2"/>
  <c r="AK19" i="2"/>
  <c r="I46" i="6"/>
  <c r="H42" i="6"/>
  <c r="I49" i="6"/>
  <c r="I50" i="6"/>
  <c r="I40" i="6"/>
  <c r="F38" i="6"/>
  <c r="H38" i="6"/>
  <c r="G48" i="6"/>
  <c r="I44" i="6"/>
  <c r="G42" i="6"/>
  <c r="G44" i="6"/>
  <c r="I43" i="6"/>
  <c r="F36" i="6"/>
  <c r="H50" i="6"/>
  <c r="H44" i="6"/>
  <c r="H39" i="6"/>
  <c r="J40" i="6"/>
  <c r="H41" i="6"/>
  <c r="G36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G38" i="6"/>
  <c r="D38" i="6"/>
  <c r="G39" i="6"/>
  <c r="K36" i="6"/>
  <c r="K45" i="6"/>
  <c r="D43" i="6"/>
  <c r="K39" i="6"/>
  <c r="K48" i="6"/>
  <c r="K42" i="6"/>
  <c r="D49" i="6"/>
  <c r="K37" i="6"/>
  <c r="D39" i="6"/>
  <c r="D41" i="6"/>
  <c r="I27" i="6"/>
  <c r="I17" i="6"/>
  <c r="I21" i="6"/>
  <c r="J17" i="6"/>
  <c r="D48" i="6"/>
  <c r="D37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I15" i="6"/>
  <c r="I16" i="6"/>
  <c r="I13" i="6"/>
  <c r="J15" i="6"/>
  <c r="I14" i="6"/>
  <c r="J14" i="6"/>
  <c r="K14" i="6"/>
  <c r="J13" i="6"/>
  <c r="K23" i="6"/>
  <c r="D19" i="6"/>
  <c r="D20" i="6"/>
  <c r="K15" i="6"/>
  <c r="K13" i="6"/>
  <c r="K16" i="6"/>
  <c r="CE6" i="2"/>
  <c r="CQ6" i="2"/>
  <c r="BT6" i="2"/>
  <c r="CP6" i="2"/>
  <c r="BZ9" i="2"/>
  <c r="AA9" i="2"/>
  <c r="AA12" i="2"/>
  <c r="AJ15" i="2"/>
  <c r="AS18" i="2"/>
  <c r="BI6" i="2"/>
  <c r="CT9" i="2"/>
  <c r="BJ6" i="2"/>
  <c r="BX9" i="2"/>
  <c r="AY6" i="2"/>
  <c r="AX6" i="2"/>
  <c r="BB9" i="2"/>
  <c r="B33" i="6"/>
  <c r="E37" i="6"/>
  <c r="B37" i="6"/>
  <c r="F37" i="6"/>
  <c r="I37" i="6"/>
  <c r="H37" i="6"/>
  <c r="J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I38" i="6"/>
  <c r="B8" i="6"/>
  <c r="B40" i="6"/>
  <c r="B44" i="6"/>
  <c r="B48" i="6"/>
  <c r="B32" i="6"/>
  <c r="B26" i="6"/>
  <c r="AJ12" i="2"/>
  <c r="AS15" i="2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I32" i="6"/>
  <c r="J31" i="6"/>
  <c r="G33" i="6"/>
  <c r="F31" i="6"/>
  <c r="J32" i="6"/>
  <c r="K32" i="6"/>
  <c r="H31" i="6"/>
  <c r="H32" i="6"/>
  <c r="G32" i="6"/>
  <c r="G4" i="2"/>
  <c r="P4" i="2"/>
  <c r="Y4" i="2"/>
  <c r="AH4" i="2"/>
  <c r="AQ4" i="2"/>
  <c r="AH26" i="2"/>
  <c r="G3" i="6"/>
  <c r="I3" i="6"/>
  <c r="E34" i="6"/>
  <c r="E31" i="6"/>
  <c r="K33" i="6"/>
  <c r="I51" i="6"/>
  <c r="E33" i="6"/>
  <c r="D34" i="6"/>
  <c r="D35" i="6"/>
  <c r="E35" i="6"/>
  <c r="N35" i="6"/>
  <c r="K34" i="6"/>
  <c r="D32" i="6"/>
  <c r="G51" i="6"/>
  <c r="K31" i="6"/>
  <c r="D31" i="6"/>
  <c r="H51" i="6"/>
  <c r="E32" i="6"/>
  <c r="D33" i="6"/>
  <c r="F51" i="6"/>
  <c r="J51" i="6"/>
  <c r="G12" i="6"/>
  <c r="H12" i="6"/>
  <c r="J12" i="6"/>
  <c r="G8" i="6"/>
  <c r="K51" i="6"/>
  <c r="E51" i="6"/>
  <c r="N34" i="6"/>
  <c r="N33" i="6"/>
  <c r="N32" i="6"/>
  <c r="N31" i="6"/>
  <c r="A67" i="6"/>
  <c r="D51" i="6"/>
  <c r="F10" i="6"/>
  <c r="F12" i="6"/>
  <c r="I12" i="6"/>
  <c r="K12" i="6"/>
  <c r="H11" i="6"/>
  <c r="J11" i="6"/>
  <c r="G11" i="6"/>
  <c r="H10" i="6"/>
  <c r="G10" i="6"/>
  <c r="D10" i="6"/>
  <c r="I11" i="6"/>
  <c r="F8" i="6"/>
  <c r="E8" i="6"/>
  <c r="I10" i="6"/>
  <c r="F11" i="6"/>
  <c r="I8" i="6"/>
  <c r="J10" i="6"/>
  <c r="E10" i="6"/>
  <c r="I9" i="6"/>
  <c r="H8" i="6"/>
  <c r="F9" i="6"/>
  <c r="H9" i="6"/>
  <c r="J9" i="6"/>
  <c r="G9" i="6"/>
  <c r="J8" i="6"/>
  <c r="F28" i="6"/>
  <c r="G28" i="6"/>
  <c r="K11" i="6"/>
  <c r="D12" i="6"/>
  <c r="E12" i="6"/>
  <c r="N12" i="6"/>
  <c r="K10" i="6"/>
  <c r="D11" i="6"/>
  <c r="E11" i="6"/>
  <c r="H28" i="6"/>
  <c r="D8" i="6"/>
  <c r="K9" i="6"/>
  <c r="I28" i="6"/>
  <c r="J28" i="6"/>
  <c r="D9" i="6"/>
  <c r="E9" i="6"/>
  <c r="K8" i="6"/>
  <c r="N11" i="6"/>
  <c r="N10" i="6"/>
  <c r="N9" i="6"/>
  <c r="N8" i="6"/>
  <c r="A63" i="6"/>
  <c r="K28" i="6"/>
  <c r="E28" i="6"/>
  <c r="D28" i="6"/>
</calcChain>
</file>

<file path=xl/sharedStrings.xml><?xml version="1.0" encoding="utf-8"?>
<sst xmlns="http://schemas.openxmlformats.org/spreadsheetml/2006/main" count="437" uniqueCount="111">
  <si>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</si>
  <si>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</si>
  <si>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</si>
  <si>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</si>
  <si>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</si>
  <si>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</si>
  <si>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</si>
  <si>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</si>
  <si>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</si>
  <si>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</si>
  <si>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</si>
  <si>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</si>
  <si>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</si>
  <si>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</si>
  <si>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</si>
  <si>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</si>
  <si>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</si>
  <si>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</si>
  <si>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</si>
  <si>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</si>
  <si>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</si>
  <si>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</si>
  <si>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</si>
  <si>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</si>
  <si>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</si>
  <si>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</si>
  <si>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</si>
  <si>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</si>
  <si>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</si>
  <si>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</si>
  <si>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</si>
  <si>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</si>
  <si>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</si>
  <si>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</si>
  <si>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</si>
  <si>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</si>
  <si>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</si>
  <si>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</si>
  <si>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</si>
  <si>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</si>
  <si>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</si>
  <si>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</si>
  <si>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</si>
  <si>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</si>
  <si>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</si>
  <si>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</si>
  <si>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</si>
  <si>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</si>
  <si>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</si>
  <si>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</si>
  <si>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</si>
  <si>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</si>
  <si>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</si>
  <si>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</si>
  <si>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</si>
  <si>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</si>
  <si>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</si>
  <si>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</si>
  <si>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</si>
  <si>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</si>
  <si>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</si>
  <si>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</si>
  <si>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</si>
  <si>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</si>
  <si>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</si>
  <si>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</si>
  <si>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</si>
  <si>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</si>
  <si>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</si>
  <si>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</si>
  <si>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</si>
  <si>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</si>
  <si>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</si>
  <si>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</si>
  <si>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</si>
  <si>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</si>
  <si>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</si>
  <si>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</si>
  <si>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</si>
  <si>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</si>
  <si>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</si>
  <si>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</si>
  <si>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</si>
  <si>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</si>
  <si>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</si>
  <si>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</si>
  <si>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</si>
  <si>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</si>
  <si>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</si>
  <si>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</si>
  <si>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</si>
  <si>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</si>
  <si>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</si>
  <si>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Mario Novaes </t>
  </si>
  <si>
    <t xml:space="preserve">Walnir </t>
  </si>
  <si>
    <t>Pivato</t>
  </si>
  <si>
    <t xml:space="preserve">Rodolf </t>
  </si>
  <si>
    <t xml:space="preserve">Charleaux </t>
  </si>
  <si>
    <t xml:space="preserve">Mario  </t>
  </si>
  <si>
    <t xml:space="preserve">Tati </t>
  </si>
  <si>
    <t xml:space="preserve">Novaes </t>
  </si>
  <si>
    <t xml:space="preserve">Pepe 2004 </t>
  </si>
  <si>
    <t xml:space="preserve">Dema </t>
  </si>
  <si>
    <t xml:space="preserve">Celinho </t>
  </si>
  <si>
    <t xml:space="preserve">Nilo </t>
  </si>
  <si>
    <t xml:space="preserve">Dani </t>
  </si>
  <si>
    <t xml:space="preserve">Telê </t>
  </si>
  <si>
    <t>CEPE CLUBE 2004</t>
  </si>
  <si>
    <t>São Paulo FC</t>
  </si>
  <si>
    <t>M</t>
  </si>
  <si>
    <t>Roberto disse Godpy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</si>
</sst>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246BA67F-E326-6626-B1BA-A79A7E48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9A4453F6-ADCB-88DB-046E-202F59155AF4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EE3F6826-8A67-E52B-A3F4-A0BB15E912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9CE901C7-AFC5-C9F6-F80F-46C54DB93C11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FC1181D-78FB-96AC-0BCE-E8C7006D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B50903A-E324-F9B5-AB3D-30D1AFF5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2C7A7E39-815D-622B-BC84-FDA7EBE08D2F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>
          <a:extLst>
            <a:ext uri="{FF2B5EF4-FFF2-40B4-BE49-F238E27FC236}">
              <a16:creationId xmlns:a16="http://schemas.microsoft.com/office/drawing/2014/main" xmlns="" id="{F3A6DC96-3184-F387-8976-99198BB9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>
          <a:extLst>
            <a:ext uri="{FF2B5EF4-FFF2-40B4-BE49-F238E27FC236}">
              <a16:creationId xmlns:a16="http://schemas.microsoft.com/office/drawing/2014/main" xmlns="" id="{25FB7548-34B3-D080-868B-63F69B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CA807F9-6774-C445-B6C2-215132EC0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30693EA0-91E2-EC79-7A64-02A2E59B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F09F13A5-7642-5EF9-4045-5D472D2E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zoomScaleNormal="100" workbookViewId="0">
      <selection activeCell="K32" sqref="K32:L32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109</v>
      </c>
      <c r="AN1" s="183"/>
      <c r="AO1" s="183"/>
      <c r="AP1" s="21"/>
      <c r="AQ1" s="183">
        <v>2022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4</v>
      </c>
      <c r="H4" s="179" t="s">
        <v>0</v>
      </c>
      <c r="I4" s="181">
        <f>C5</f>
        <v>6</v>
      </c>
      <c r="J4" s="18"/>
      <c r="K4" s="7"/>
      <c r="L4" s="7"/>
      <c r="M4" s="7"/>
      <c r="N4" s="7"/>
      <c r="O4" s="7"/>
      <c r="P4" s="177">
        <f>J5+G4</f>
        <v>7</v>
      </c>
      <c r="Q4" s="179" t="s">
        <v>0</v>
      </c>
      <c r="R4" s="181">
        <f>L5+I4</f>
        <v>13</v>
      </c>
      <c r="S4" s="18"/>
      <c r="T4" s="7"/>
      <c r="U4" s="7"/>
      <c r="V4" s="7"/>
      <c r="W4" s="7"/>
      <c r="X4" s="7"/>
      <c r="Y4" s="177">
        <f>S5+P4</f>
        <v>13</v>
      </c>
      <c r="Z4" s="179" t="s">
        <v>0</v>
      </c>
      <c r="AA4" s="181">
        <f>U5+R4</f>
        <v>17</v>
      </c>
      <c r="AB4" s="18"/>
      <c r="AC4" s="7"/>
      <c r="AD4" s="7"/>
      <c r="AE4" s="7"/>
      <c r="AF4" s="7"/>
      <c r="AG4" s="7"/>
      <c r="AH4" s="177">
        <f>AB5+Y4</f>
        <v>17</v>
      </c>
      <c r="AI4" s="179" t="s">
        <v>0</v>
      </c>
      <c r="AJ4" s="181">
        <f>AD5+AA4</f>
        <v>23</v>
      </c>
      <c r="AK4" s="18"/>
      <c r="AL4" s="7"/>
      <c r="AM4" s="7"/>
      <c r="AN4" s="7"/>
      <c r="AO4" s="7"/>
      <c r="AP4" s="7"/>
      <c r="AQ4" s="177">
        <f>AK5+AH4</f>
        <v>23</v>
      </c>
      <c r="AR4" s="179" t="s">
        <v>0</v>
      </c>
      <c r="AS4" s="181">
        <f>AM5+AJ4</f>
        <v>27</v>
      </c>
    </row>
    <row r="5" spans="1:100" ht="12" customHeight="1" x14ac:dyDescent="0.2">
      <c r="A5" s="177">
        <f>AU6+AV6</f>
        <v>4</v>
      </c>
      <c r="B5" s="179" t="s">
        <v>0</v>
      </c>
      <c r="C5" s="181">
        <f>AW6+AV6</f>
        <v>6</v>
      </c>
      <c r="D5" s="6"/>
      <c r="E5" s="45" t="s">
        <v>2</v>
      </c>
      <c r="F5" s="6"/>
      <c r="G5" s="178"/>
      <c r="H5" s="180"/>
      <c r="I5" s="182"/>
      <c r="J5" s="177">
        <f>BF6+BG6</f>
        <v>3</v>
      </c>
      <c r="K5" s="179" t="s">
        <v>0</v>
      </c>
      <c r="L5" s="181">
        <f>BH6+BG6</f>
        <v>7</v>
      </c>
      <c r="M5" s="6"/>
      <c r="N5" s="45" t="s">
        <v>24</v>
      </c>
      <c r="O5" s="6"/>
      <c r="P5" s="178"/>
      <c r="Q5" s="180"/>
      <c r="R5" s="182"/>
      <c r="S5" s="177">
        <f>BQ6+BR6</f>
        <v>6</v>
      </c>
      <c r="T5" s="179" t="s">
        <v>0</v>
      </c>
      <c r="U5" s="181">
        <f>BS6+BR6</f>
        <v>4</v>
      </c>
      <c r="V5" s="6"/>
      <c r="W5" s="45" t="s">
        <v>25</v>
      </c>
      <c r="X5" s="6"/>
      <c r="Y5" s="178"/>
      <c r="Z5" s="180"/>
      <c r="AA5" s="182"/>
      <c r="AB5" s="177">
        <f>CB6+CC6</f>
        <v>4</v>
      </c>
      <c r="AC5" s="179" t="s">
        <v>0</v>
      </c>
      <c r="AD5" s="181">
        <f>CD6+CC6</f>
        <v>6</v>
      </c>
      <c r="AE5" s="6"/>
      <c r="AF5" s="45" t="s">
        <v>26</v>
      </c>
      <c r="AG5" s="6"/>
      <c r="AH5" s="178"/>
      <c r="AI5" s="180"/>
      <c r="AJ5" s="182"/>
      <c r="AK5" s="177">
        <f>CM6+CN6</f>
        <v>6</v>
      </c>
      <c r="AL5" s="179" t="s">
        <v>0</v>
      </c>
      <c r="AM5" s="181">
        <f>CO6+CN6</f>
        <v>4</v>
      </c>
      <c r="AN5" s="6"/>
      <c r="AO5" s="45" t="s">
        <v>27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18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1</v>
      </c>
      <c r="BH6" s="43">
        <f>SUM(BH7:BH21)*2</f>
        <v>6</v>
      </c>
      <c r="BI6" s="43">
        <f>SUM(BI7:BI21)</f>
        <v>20</v>
      </c>
      <c r="BJ6" s="43">
        <f>SUM(BJ7:BJ21)</f>
        <v>22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20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2</v>
      </c>
      <c r="CD6" s="43">
        <f>SUM(CD7:CD21)*2</f>
        <v>4</v>
      </c>
      <c r="CE6" s="43">
        <f>SUM(CE7:CE21)</f>
        <v>14</v>
      </c>
      <c r="CF6" s="43">
        <f>SUM(CF7:CF21)</f>
        <v>21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0</v>
      </c>
      <c r="CO6" s="43">
        <f>SUM(CO7:CO21)*2</f>
        <v>4</v>
      </c>
      <c r="CP6" s="43">
        <f>SUM(CP7:CP21)</f>
        <v>23</v>
      </c>
      <c r="CQ6" s="43">
        <f>SUM(CQ7:CQ21)</f>
        <v>24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1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 xml:space="preserve">Mario Novaes </v>
      </c>
      <c r="B9" s="8"/>
      <c r="C9" s="8"/>
      <c r="D9" s="8"/>
      <c r="E9" s="8"/>
      <c r="F9" s="8"/>
      <c r="G9" s="8"/>
      <c r="H9" s="8"/>
      <c r="I9" s="36" t="str">
        <f>VLOOKUP(C7,$M$23:$T$42,2,0)</f>
        <v xml:space="preserve">Telê </v>
      </c>
      <c r="J9" s="37" t="str">
        <f>A9</f>
        <v xml:space="preserve">Mario Novaes </v>
      </c>
      <c r="K9" s="8"/>
      <c r="L9" s="8"/>
      <c r="M9" s="8"/>
      <c r="N9" s="8"/>
      <c r="O9" s="8"/>
      <c r="P9" s="8"/>
      <c r="Q9" s="8"/>
      <c r="R9" s="36" t="str">
        <f>I21</f>
        <v xml:space="preserve">Dema </v>
      </c>
      <c r="S9" s="37" t="str">
        <f>J9</f>
        <v xml:space="preserve">Mario Novaes </v>
      </c>
      <c r="T9" s="8"/>
      <c r="U9" s="8"/>
      <c r="V9" s="8"/>
      <c r="W9" s="8"/>
      <c r="X9" s="8"/>
      <c r="Y9" s="8"/>
      <c r="Z9" s="8"/>
      <c r="AA9" s="36" t="str">
        <f>R21</f>
        <v xml:space="preserve">Celinho </v>
      </c>
      <c r="AB9" s="37" t="str">
        <f>S9</f>
        <v xml:space="preserve">Mario Novaes </v>
      </c>
      <c r="AC9" s="8"/>
      <c r="AD9" s="8"/>
      <c r="AE9" s="8"/>
      <c r="AF9" s="8"/>
      <c r="AG9" s="8"/>
      <c r="AH9" s="8"/>
      <c r="AI9" s="8"/>
      <c r="AJ9" s="36" t="str">
        <f>AA21</f>
        <v xml:space="preserve">Nilo </v>
      </c>
      <c r="AK9" s="37" t="str">
        <f>AB9</f>
        <v xml:space="preserve">Mario Novaes </v>
      </c>
      <c r="AL9" s="8"/>
      <c r="AM9" s="8"/>
      <c r="AN9" s="8"/>
      <c r="AO9" s="8"/>
      <c r="AP9" s="8"/>
      <c r="AQ9" s="8"/>
      <c r="AR9" s="8"/>
      <c r="AS9" s="36" t="str">
        <f>AJ21</f>
        <v xml:space="preserve">Dani 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1</v>
      </c>
      <c r="AY9" s="42">
        <f>IF(OR(D8="",F8=""),"",F8)</f>
        <v>4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4</v>
      </c>
      <c r="BD9" s="42">
        <f>AX9</f>
        <v>1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6</v>
      </c>
      <c r="BJ9" s="42">
        <f>IF(OR(M8="",O8=""),"",O8)</f>
        <v>6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6</v>
      </c>
      <c r="BO9" s="42">
        <f>BI9</f>
        <v>6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4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4</v>
      </c>
      <c r="BZ9" s="42">
        <f>BT9</f>
        <v>5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5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5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6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2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 xml:space="preserve">Walnir </v>
      </c>
      <c r="B12" s="8"/>
      <c r="C12" s="8"/>
      <c r="D12" s="8"/>
      <c r="E12" s="8"/>
      <c r="F12" s="8"/>
      <c r="G12" s="8"/>
      <c r="H12" s="8"/>
      <c r="I12" s="36" t="str">
        <f>VLOOKUP(C10,$M$23:$T$42,2,0)</f>
        <v xml:space="preserve">Dani </v>
      </c>
      <c r="J12" s="37" t="str">
        <f>VLOOKUP(J10,$A$23:$H$42,2,0)</f>
        <v xml:space="preserve">Walnir </v>
      </c>
      <c r="K12" s="8"/>
      <c r="L12" s="8"/>
      <c r="M12" s="8"/>
      <c r="N12" s="8"/>
      <c r="O12" s="8"/>
      <c r="P12" s="8"/>
      <c r="Q12" s="8"/>
      <c r="R12" s="36" t="str">
        <f>I9</f>
        <v xml:space="preserve">Telê </v>
      </c>
      <c r="S12" s="37" t="str">
        <f>J12</f>
        <v xml:space="preserve">Walnir </v>
      </c>
      <c r="T12" s="8"/>
      <c r="U12" s="8"/>
      <c r="V12" s="8"/>
      <c r="W12" s="8"/>
      <c r="X12" s="8"/>
      <c r="Y12" s="8"/>
      <c r="Z12" s="8"/>
      <c r="AA12" s="36" t="str">
        <f>R9</f>
        <v xml:space="preserve">Dema </v>
      </c>
      <c r="AB12" s="37" t="str">
        <f>S12</f>
        <v xml:space="preserve">Walnir </v>
      </c>
      <c r="AC12" s="8"/>
      <c r="AD12" s="8"/>
      <c r="AE12" s="8"/>
      <c r="AF12" s="8"/>
      <c r="AG12" s="8"/>
      <c r="AH12" s="8"/>
      <c r="AI12" s="8"/>
      <c r="AJ12" s="36" t="str">
        <f>AA9</f>
        <v xml:space="preserve">Celinho </v>
      </c>
      <c r="AK12" s="37" t="str">
        <f>AB12</f>
        <v xml:space="preserve">Walnir </v>
      </c>
      <c r="AL12" s="8"/>
      <c r="AM12" s="8"/>
      <c r="AN12" s="8"/>
      <c r="AO12" s="8"/>
      <c r="AP12" s="8"/>
      <c r="AQ12" s="8"/>
      <c r="AR12" s="8"/>
      <c r="AS12" s="36" t="str">
        <f>AJ9</f>
        <v xml:space="preserve">Nilo 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6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6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6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6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4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4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2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2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5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8</v>
      </c>
      <c r="AH14" s="11"/>
      <c r="AI14" s="11"/>
      <c r="AJ14" s="39"/>
      <c r="AK14" s="38"/>
      <c r="AL14" s="11"/>
      <c r="AM14" s="11"/>
      <c r="AN14" s="35">
        <v>2</v>
      </c>
      <c r="AO14" s="32" t="s">
        <v>0</v>
      </c>
      <c r="AP14" s="35">
        <v>6</v>
      </c>
      <c r="AQ14" s="11"/>
      <c r="AR14" s="11"/>
      <c r="AS14" s="39"/>
    </row>
    <row r="15" spans="1:100" ht="16.5" customHeight="1" x14ac:dyDescent="0.2">
      <c r="A15" s="37" t="str">
        <f>VLOOKUP(A13,$A$23:$H$42,2,0)</f>
        <v>Pivato</v>
      </c>
      <c r="B15" s="8"/>
      <c r="C15" s="8"/>
      <c r="D15" s="8"/>
      <c r="E15" s="8"/>
      <c r="F15" s="8"/>
      <c r="G15" s="8"/>
      <c r="H15" s="8"/>
      <c r="I15" s="36" t="str">
        <f>VLOOKUP(C13,$M$23:$T$42,2,0)</f>
        <v xml:space="preserve">Nilo </v>
      </c>
      <c r="J15" s="37" t="str">
        <f>VLOOKUP(J13,$A$23:$H$42,2,0)</f>
        <v>Pivato</v>
      </c>
      <c r="K15" s="8"/>
      <c r="L15" s="8"/>
      <c r="M15" s="8"/>
      <c r="N15" s="8"/>
      <c r="O15" s="8"/>
      <c r="P15" s="8"/>
      <c r="Q15" s="8"/>
      <c r="R15" s="36" t="str">
        <f>I12</f>
        <v xml:space="preserve">Dani </v>
      </c>
      <c r="S15" s="37" t="str">
        <f>J15</f>
        <v>Pivato</v>
      </c>
      <c r="T15" s="8"/>
      <c r="U15" s="8"/>
      <c r="V15" s="8"/>
      <c r="W15" s="8"/>
      <c r="X15" s="8"/>
      <c r="Y15" s="8"/>
      <c r="Z15" s="8"/>
      <c r="AA15" s="36" t="str">
        <f>R12</f>
        <v xml:space="preserve">Telê </v>
      </c>
      <c r="AB15" s="37" t="str">
        <f>S15</f>
        <v>Pivato</v>
      </c>
      <c r="AC15" s="8"/>
      <c r="AD15" s="8"/>
      <c r="AE15" s="8"/>
      <c r="AF15" s="8"/>
      <c r="AG15" s="8"/>
      <c r="AH15" s="8"/>
      <c r="AI15" s="8"/>
      <c r="AJ15" s="36" t="str">
        <f>AA12</f>
        <v xml:space="preserve">Dema </v>
      </c>
      <c r="AK15" s="37" t="str">
        <f>AB15</f>
        <v>Pivato</v>
      </c>
      <c r="AL15" s="8"/>
      <c r="AM15" s="8"/>
      <c r="AN15" s="8"/>
      <c r="AO15" s="8"/>
      <c r="AP15" s="8"/>
      <c r="AQ15" s="8"/>
      <c r="AR15" s="8"/>
      <c r="AS15" s="36" t="str">
        <f>AJ12</f>
        <v xml:space="preserve">Celinho 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3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3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4</v>
      </c>
      <c r="BJ15" s="42">
        <f>IF(OR(M14="",O14=""),"",O14)</f>
        <v>5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5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3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8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8</v>
      </c>
      <c r="CK15" s="42">
        <f>CE15</f>
        <v>2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2</v>
      </c>
      <c r="CQ15" s="42">
        <f>IF(OR(AN14="",AP14=""),"",AP14)</f>
        <v>6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6</v>
      </c>
      <c r="CV15" s="42">
        <f>CP15</f>
        <v>2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1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8</v>
      </c>
      <c r="AO17" s="32" t="s">
        <v>0</v>
      </c>
      <c r="AP17" s="35">
        <v>7</v>
      </c>
      <c r="AQ17" s="11"/>
      <c r="AR17" s="11"/>
      <c r="AS17" s="39"/>
    </row>
    <row r="18" spans="1:100" ht="16.5" customHeight="1" x14ac:dyDescent="0.2">
      <c r="A18" s="37" t="str">
        <f>VLOOKUP(A16,$A$23:$H$42,2,0)</f>
        <v xml:space="preserve">Rodolf </v>
      </c>
      <c r="B18" s="8"/>
      <c r="C18" s="8"/>
      <c r="D18" s="8"/>
      <c r="E18" s="8"/>
      <c r="F18" s="8"/>
      <c r="G18" s="8"/>
      <c r="H18" s="8"/>
      <c r="I18" s="36" t="str">
        <f>VLOOKUP(C16,$M$23:$T$42,2,0)</f>
        <v xml:space="preserve">Celinho </v>
      </c>
      <c r="J18" s="37" t="str">
        <f>VLOOKUP(J16,$A$23:$H$42,2,0)</f>
        <v xml:space="preserve">Rodolf </v>
      </c>
      <c r="K18" s="8"/>
      <c r="L18" s="8"/>
      <c r="M18" s="8"/>
      <c r="N18" s="8"/>
      <c r="O18" s="8"/>
      <c r="P18" s="8"/>
      <c r="Q18" s="8"/>
      <c r="R18" s="36" t="str">
        <f>I15</f>
        <v xml:space="preserve">Nilo </v>
      </c>
      <c r="S18" s="37" t="str">
        <f>J18</f>
        <v xml:space="preserve">Rodolf </v>
      </c>
      <c r="T18" s="8"/>
      <c r="U18" s="8"/>
      <c r="V18" s="8"/>
      <c r="W18" s="8"/>
      <c r="X18" s="8"/>
      <c r="Y18" s="8"/>
      <c r="Z18" s="8"/>
      <c r="AA18" s="36" t="str">
        <f>R15</f>
        <v xml:space="preserve">Dani </v>
      </c>
      <c r="AB18" s="37" t="str">
        <f>S18</f>
        <v xml:space="preserve">Rodolf </v>
      </c>
      <c r="AC18" s="8"/>
      <c r="AD18" s="8"/>
      <c r="AE18" s="8"/>
      <c r="AF18" s="8"/>
      <c r="AG18" s="8"/>
      <c r="AH18" s="8"/>
      <c r="AI18" s="8"/>
      <c r="AJ18" s="36" t="str">
        <f>AA15</f>
        <v xml:space="preserve">Telê </v>
      </c>
      <c r="AK18" s="37" t="str">
        <f>AB18</f>
        <v xml:space="preserve">Rodolf </v>
      </c>
      <c r="AL18" s="8"/>
      <c r="AM18" s="8"/>
      <c r="AN18" s="8"/>
      <c r="AO18" s="8"/>
      <c r="AP18" s="8"/>
      <c r="AQ18" s="8"/>
      <c r="AR18" s="8"/>
      <c r="AS18" s="36" t="str">
        <f>AJ15</f>
        <v xml:space="preserve">Dema 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4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4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4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1</v>
      </c>
      <c r="CF18" s="42">
        <f>IF(OR(AE17="",AG17=""),"",AG17)</f>
        <v>3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3</v>
      </c>
      <c r="CK18" s="42">
        <f>CE18</f>
        <v>1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8</v>
      </c>
      <c r="CQ18" s="42">
        <f>IF(OR(AN17="",AP17=""),"",AP17)</f>
        <v>7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7</v>
      </c>
      <c r="CV18" s="42">
        <f>CP18</f>
        <v>8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0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 xml:space="preserve">Charleaux </v>
      </c>
      <c r="B21" s="8"/>
      <c r="C21" s="8"/>
      <c r="D21" s="8"/>
      <c r="E21" s="8"/>
      <c r="F21" s="8"/>
      <c r="G21" s="8"/>
      <c r="H21" s="8"/>
      <c r="I21" s="36" t="str">
        <f>VLOOKUP(C19,$M$23:$T$42,2,0)</f>
        <v xml:space="preserve">Dema </v>
      </c>
      <c r="J21" s="37" t="str">
        <f>VLOOKUP(J19,$A$23:$H$42,2,0)</f>
        <v xml:space="preserve">Charleaux </v>
      </c>
      <c r="K21" s="8"/>
      <c r="L21" s="8"/>
      <c r="M21" s="8"/>
      <c r="N21" s="8"/>
      <c r="O21" s="8"/>
      <c r="P21" s="8"/>
      <c r="Q21" s="8"/>
      <c r="R21" s="36" t="str">
        <f>I18</f>
        <v xml:space="preserve">Celinho </v>
      </c>
      <c r="S21" s="37" t="s">
        <v>98</v>
      </c>
      <c r="T21" s="8"/>
      <c r="U21" s="8"/>
      <c r="V21" s="8"/>
      <c r="W21" s="8"/>
      <c r="X21" s="8"/>
      <c r="Y21" s="8"/>
      <c r="Z21" s="8"/>
      <c r="AA21" s="36" t="str">
        <f>R18</f>
        <v xml:space="preserve">Nilo </v>
      </c>
      <c r="AB21" s="37" t="str">
        <f>S21</f>
        <v xml:space="preserve">Mario  </v>
      </c>
      <c r="AC21" s="8"/>
      <c r="AD21" s="8"/>
      <c r="AE21" s="8"/>
      <c r="AF21" s="8"/>
      <c r="AG21" s="8"/>
      <c r="AH21" s="8"/>
      <c r="AI21" s="8"/>
      <c r="AJ21" s="36" t="str">
        <f>AA18</f>
        <v xml:space="preserve">Dani </v>
      </c>
      <c r="AK21" s="37" t="str">
        <f>AB21</f>
        <v xml:space="preserve">Mario  </v>
      </c>
      <c r="AL21" s="8"/>
      <c r="AM21" s="8"/>
      <c r="AN21" s="8"/>
      <c r="AO21" s="8"/>
      <c r="AP21" s="8"/>
      <c r="AQ21" s="8"/>
      <c r="AR21" s="8"/>
      <c r="AS21" s="36" t="str">
        <f>AJ18</f>
        <v xml:space="preserve">Telê 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0</v>
      </c>
      <c r="BJ21" s="42">
        <f>IF(OR(M20="",O20=""),"",O20)</f>
        <v>3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3</v>
      </c>
      <c r="BO21" s="42">
        <f>BI21</f>
        <v>0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3</v>
      </c>
      <c r="CF21" s="42">
        <f>IF(OR(AE20="",AG20=""),"",AG20)</f>
        <v>3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3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2</v>
      </c>
      <c r="CQ21" s="42">
        <f>IF(OR(AN20="",AP20=""),"",AP20)</f>
        <v>5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5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93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134</v>
      </c>
      <c r="L23" s="163"/>
      <c r="M23" s="24">
        <v>1</v>
      </c>
      <c r="N23" s="159" t="s">
        <v>102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435</v>
      </c>
      <c r="X23" s="163"/>
      <c r="AE23" s="33" t="s">
        <v>19</v>
      </c>
      <c r="AF23" s="25"/>
      <c r="AG23" s="170" t="s">
        <v>23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94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1722</v>
      </c>
      <c r="L24" s="163"/>
      <c r="M24" s="24">
        <v>2</v>
      </c>
      <c r="N24" s="159" t="s">
        <v>103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32</v>
      </c>
      <c r="X24" s="163"/>
    </row>
    <row r="25" spans="1:100" s="27" customFormat="1" ht="21" customHeight="1" x14ac:dyDescent="0.25">
      <c r="A25" s="24">
        <v>3</v>
      </c>
      <c r="B25" s="159" t="s">
        <v>95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2361</v>
      </c>
      <c r="L25" s="163"/>
      <c r="M25" s="24">
        <v>3</v>
      </c>
      <c r="N25" s="159" t="s">
        <v>104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2166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96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1844</v>
      </c>
      <c r="L26" s="163"/>
      <c r="M26" s="24">
        <v>4</v>
      </c>
      <c r="N26" s="159" t="s">
        <v>105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14739</v>
      </c>
      <c r="X26" s="163"/>
      <c r="AA26" s="164" t="s">
        <v>107</v>
      </c>
      <c r="AB26" s="165"/>
      <c r="AC26" s="165"/>
      <c r="AD26" s="165"/>
      <c r="AE26" s="165"/>
      <c r="AF26" s="165"/>
      <c r="AG26" s="166"/>
      <c r="AH26" s="171">
        <f>AQ4</f>
        <v>23</v>
      </c>
      <c r="AI26" s="172"/>
      <c r="AJ26" s="184" t="s">
        <v>3</v>
      </c>
      <c r="AK26" s="175">
        <f>AS4</f>
        <v>27</v>
      </c>
      <c r="AL26" s="171"/>
      <c r="AM26" s="164" t="s">
        <v>108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97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171</v>
      </c>
      <c r="L27" s="163"/>
      <c r="M27" s="24">
        <v>5</v>
      </c>
      <c r="N27" s="159" t="s">
        <v>106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1265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98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1833</v>
      </c>
      <c r="L28" s="163"/>
      <c r="M28" s="24" t="s">
        <v>9</v>
      </c>
      <c r="N28" s="159"/>
      <c r="O28" s="160"/>
      <c r="P28" s="160"/>
      <c r="Q28" s="160"/>
      <c r="R28" s="160"/>
      <c r="S28" s="160"/>
      <c r="T28" s="160"/>
      <c r="U28" s="28" t="s">
        <v>22</v>
      </c>
      <c r="V28" s="26"/>
      <c r="W28" s="162"/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99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154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100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167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101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2365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 t="s">
        <v>110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>
        <v>2448</v>
      </c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81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81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82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82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83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83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84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84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85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85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86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86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87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87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88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88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89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89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90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90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topLeftCell="A4" zoomScaleNormal="100" workbookViewId="0">
      <selection activeCell="H39" sqref="H38:H3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38</v>
      </c>
      <c r="D3" s="67" t="str">
        <f>Súmula!AA26</f>
        <v>CEPE CLUBE 2004</v>
      </c>
      <c r="E3" s="68"/>
      <c r="F3" s="68"/>
      <c r="G3" s="69">
        <f>Súmula!AH26</f>
        <v>23</v>
      </c>
      <c r="H3" s="66" t="s">
        <v>3</v>
      </c>
      <c r="I3" s="70">
        <f>Súmula!AK26</f>
        <v>27</v>
      </c>
      <c r="J3" s="71"/>
      <c r="K3" s="71"/>
      <c r="L3" s="72" t="str">
        <f>Súmula!AM26</f>
        <v>São Paulo 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 x14ac:dyDescent="0.2">
      <c r="A8" s="52">
        <f>Súmula!A23</f>
        <v>1</v>
      </c>
      <c r="B8" s="64">
        <f>IF(C8="","",Súmula!K23)</f>
        <v>134</v>
      </c>
      <c r="C8" s="63" t="str">
        <f>IF(Súmula!B23="","",Súmula!B23)</f>
        <v xml:space="preserve">Mario Novaes </v>
      </c>
      <c r="D8" s="52">
        <f>IF(C8="","",SUM(F8:H8))</f>
        <v>5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22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52">
        <f>IF(C8="","",I8-J8)</f>
        <v>0</v>
      </c>
      <c r="L8" s="52"/>
      <c r="N8" s="52" t="str">
        <f>IF(N9="",IF(C8="","",PROPER(C8)&amp;" "&amp;E8&amp;"/"&amp;D8*2),IF(C8="","",PROPER(C8)&amp;" "&amp;E8&amp;"/"&amp;D8*2&amp;","))</f>
        <v>Mario Novaes  6/10,</v>
      </c>
    </row>
    <row r="9" spans="1:14" ht="18.95" customHeight="1" x14ac:dyDescent="0.2">
      <c r="A9" s="52">
        <f>Súmula!A24</f>
        <v>2</v>
      </c>
      <c r="B9" s="64">
        <f>IF(C9="","",Súmula!K24)</f>
        <v>1722</v>
      </c>
      <c r="C9" s="63" t="str">
        <f>IF(Súmula!B24="","",Súmula!B24)</f>
        <v xml:space="preserve">Walnir </v>
      </c>
      <c r="D9" s="52">
        <f t="shared" ref="D9:D16" si="0">IF(C9="","",SUM(F9:H9))</f>
        <v>5</v>
      </c>
      <c r="E9" s="81">
        <f t="shared" ref="E9:E27" si="1">IF(C9="","",(F9*2)+G9)</f>
        <v>10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5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25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52">
        <f t="shared" ref="K9:K16" si="2">IF(C9="","",I9-J9)</f>
        <v>12</v>
      </c>
      <c r="L9" s="52"/>
      <c r="N9" s="52" t="str">
        <f t="shared" ref="N9:N27" si="3">IF(N10="",IF(C9="","",PROPER(C9)&amp;" "&amp;E9&amp;"/"&amp;D9*2),IF(C9="","",PROPER(C9)&amp;" "&amp;E9&amp;"/"&amp;D9*2&amp;","))</f>
        <v>Walnir  10/10,</v>
      </c>
    </row>
    <row r="10" spans="1:14" ht="18.95" customHeight="1" x14ac:dyDescent="0.2">
      <c r="A10" s="52">
        <f>Súmula!A25</f>
        <v>3</v>
      </c>
      <c r="B10" s="64">
        <f>IF(C10="","",Súmula!K25)</f>
        <v>2361</v>
      </c>
      <c r="C10" s="63" t="str">
        <f>IF(Súmula!B25="","",Súmula!B25)</f>
        <v>Pivato</v>
      </c>
      <c r="D10" s="52">
        <f t="shared" si="0"/>
        <v>5</v>
      </c>
      <c r="E10" s="81">
        <f t="shared" si="1"/>
        <v>2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4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26</v>
      </c>
      <c r="K10" s="52">
        <f t="shared" si="2"/>
        <v>-10</v>
      </c>
      <c r="L10" s="52"/>
      <c r="N10" s="52" t="str">
        <f t="shared" si="3"/>
        <v>Pivato 2/10,</v>
      </c>
    </row>
    <row r="11" spans="1:14" ht="18.95" customHeight="1" x14ac:dyDescent="0.2">
      <c r="A11" s="52">
        <f>Súmula!A26</f>
        <v>4</v>
      </c>
      <c r="B11" s="64">
        <f>IF(C11="","",Súmula!K26)</f>
        <v>1844</v>
      </c>
      <c r="C11" s="63" t="str">
        <f>IF(Súmula!B26="","",Súmula!B26)</f>
        <v xml:space="preserve">Rodolf </v>
      </c>
      <c r="D11" s="52">
        <f t="shared" si="0"/>
        <v>5</v>
      </c>
      <c r="E11" s="81">
        <f t="shared" si="1"/>
        <v>2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4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26</v>
      </c>
      <c r="K11" s="52">
        <f t="shared" si="2"/>
        <v>-5</v>
      </c>
      <c r="L11" s="52"/>
      <c r="N11" s="52" t="str">
        <f t="shared" si="3"/>
        <v>Rodolf  2/10,</v>
      </c>
    </row>
    <row r="12" spans="1:14" ht="18.95" customHeight="1" x14ac:dyDescent="0.2">
      <c r="A12" s="52">
        <f>Súmula!A27</f>
        <v>5</v>
      </c>
      <c r="B12" s="64">
        <f>IF(C12="","",Súmula!K27)</f>
        <v>171</v>
      </c>
      <c r="C12" s="63" t="str">
        <f>IF(Súmula!B27="","",Súmula!B27)</f>
        <v xml:space="preserve">Charleaux </v>
      </c>
      <c r="D12" s="52">
        <f t="shared" si="0"/>
        <v>2</v>
      </c>
      <c r="E12" s="81">
        <f t="shared" si="1"/>
        <v>0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7</v>
      </c>
      <c r="K12" s="52">
        <f t="shared" si="2"/>
        <v>-5</v>
      </c>
      <c r="L12" s="52"/>
      <c r="N12" s="52" t="str">
        <f t="shared" si="3"/>
        <v>Charleaux  0/4,</v>
      </c>
    </row>
    <row r="13" spans="1:14" ht="18.95" customHeight="1" x14ac:dyDescent="0.2">
      <c r="A13" s="52" t="str">
        <f>Súmula!A28</f>
        <v>R1</v>
      </c>
      <c r="B13" s="64">
        <f>IF(C13="","",Súmula!K28)</f>
        <v>1833</v>
      </c>
      <c r="C13" s="63" t="str">
        <f>IF(Súmula!B28="","",Súmula!B28)</f>
        <v xml:space="preserve">Mario  </v>
      </c>
      <c r="D13" s="52">
        <f t="shared" si="0"/>
        <v>3</v>
      </c>
      <c r="E13" s="81">
        <f t="shared" si="1"/>
        <v>3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11</v>
      </c>
      <c r="K13" s="52">
        <f t="shared" si="2"/>
        <v>-2</v>
      </c>
      <c r="L13" s="52"/>
      <c r="N13" s="52" t="str">
        <f t="shared" si="3"/>
        <v>Mario   3/6,</v>
      </c>
    </row>
    <row r="14" spans="1:14" ht="18.95" customHeight="1" x14ac:dyDescent="0.2">
      <c r="A14" s="52" t="str">
        <f>Súmula!A29</f>
        <v>R2</v>
      </c>
      <c r="B14" s="64">
        <f>IF(C14="","",Súmula!K29)</f>
        <v>154</v>
      </c>
      <c r="C14" s="63" t="str">
        <f>IF(Súmula!B29="","",Súmula!B29)</f>
        <v xml:space="preserve">Tati 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Tati  0/0,</v>
      </c>
    </row>
    <row r="15" spans="1:14" ht="18.95" customHeight="1" x14ac:dyDescent="0.2">
      <c r="A15" s="52" t="str">
        <f>Súmula!A30</f>
        <v>R3</v>
      </c>
      <c r="B15" s="64">
        <f>IF(C15="","",Súmula!K30)</f>
        <v>167</v>
      </c>
      <c r="C15" s="63" t="str">
        <f>IF(Súmula!B30="","",Súmula!B30)</f>
        <v xml:space="preserve">Novaes 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Novaes  0/0,</v>
      </c>
    </row>
    <row r="16" spans="1:14" ht="18.95" customHeight="1" x14ac:dyDescent="0.2">
      <c r="A16" s="52" t="str">
        <f>Súmula!A31</f>
        <v>R4</v>
      </c>
      <c r="B16" s="64">
        <f>IF(C16="","",Súmula!K31)</f>
        <v>2365</v>
      </c>
      <c r="C16" s="63" t="str">
        <f>IF(Súmula!B31="","",Súmula!B31)</f>
        <v xml:space="preserve">Pepe 2004 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Pepe 2004  0/0,</v>
      </c>
    </row>
    <row r="17" spans="1:14" ht="18.95" customHeight="1" x14ac:dyDescent="0.2">
      <c r="A17" s="52" t="str">
        <f>Súmula!A32</f>
        <v>R5</v>
      </c>
      <c r="B17" s="64">
        <f>IF(C17="","",Súmula!K32)</f>
        <v>2448</v>
      </c>
      <c r="C17" s="63" t="str">
        <f>IF(Súmula!B32="","",Súmula!B32)</f>
        <v>Roberto disse Godpy</v>
      </c>
      <c r="D17" s="52">
        <f t="shared" ref="D17:D25" si="4">IF(C17="","",SUM(F17:H17))</f>
        <v>0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52">
        <f t="shared" ref="K17:K25" si="5">IF(C17="","",I17-J17)</f>
        <v>0</v>
      </c>
      <c r="L17" s="52"/>
      <c r="N17" s="52" t="str">
        <f t="shared" si="3"/>
        <v>Roberto Disse Godpy 0/0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23</v>
      </c>
      <c r="F28" s="80">
        <f t="shared" si="6"/>
        <v>10</v>
      </c>
      <c r="G28" s="80">
        <f t="shared" si="6"/>
        <v>3</v>
      </c>
      <c r="H28" s="80">
        <f t="shared" si="6"/>
        <v>12</v>
      </c>
      <c r="I28" s="80">
        <f t="shared" si="6"/>
        <v>95</v>
      </c>
      <c r="J28" s="80">
        <f t="shared" si="6"/>
        <v>105</v>
      </c>
      <c r="K28" s="80">
        <f t="shared" si="6"/>
        <v>-10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 x14ac:dyDescent="0.2">
      <c r="A31" s="52">
        <f>Súmula!M23</f>
        <v>1</v>
      </c>
      <c r="B31" s="64">
        <f>IF(C31="","",Súmula!W23)</f>
        <v>435</v>
      </c>
      <c r="C31" s="63" t="str">
        <f>IF(Súmula!N23="","",Súmula!N23)</f>
        <v xml:space="preserve">Dema </v>
      </c>
      <c r="D31" s="52">
        <f>IF(C31="","",SUM(F31:H31))</f>
        <v>5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22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Dema  5/10,</v>
      </c>
    </row>
    <row r="32" spans="1:14" ht="18.95" customHeight="1" x14ac:dyDescent="0.2">
      <c r="A32" s="52">
        <f>Súmula!M24</f>
        <v>2</v>
      </c>
      <c r="B32" s="64">
        <f>IF(C32="","",Súmula!W24)</f>
        <v>32</v>
      </c>
      <c r="C32" s="63" t="str">
        <f>IF(Súmula!N24="","",Súmula!N24)</f>
        <v xml:space="preserve">Celinho 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14</v>
      </c>
      <c r="K32" s="52">
        <f t="shared" ref="K32:K38" si="10">IF(C32="","",I32-J32)</f>
        <v>6</v>
      </c>
      <c r="L32" s="52"/>
      <c r="N32" s="52" t="str">
        <f t="shared" si="8"/>
        <v>Celinho  6/10,</v>
      </c>
    </row>
    <row r="33" spans="1:14" ht="18.95" customHeight="1" x14ac:dyDescent="0.2">
      <c r="A33" s="52">
        <f>Súmula!M25</f>
        <v>3</v>
      </c>
      <c r="B33" s="64">
        <f>IF(C33="","",Súmula!W25)</f>
        <v>2166</v>
      </c>
      <c r="C33" s="63" t="str">
        <f>IF(Súmula!N25="","",Súmula!N25)</f>
        <v xml:space="preserve">Nilo </v>
      </c>
      <c r="D33" s="52">
        <f t="shared" si="9"/>
        <v>5</v>
      </c>
      <c r="E33" s="81">
        <f t="shared" si="7"/>
        <v>3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19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24</v>
      </c>
      <c r="K33" s="52">
        <f t="shared" si="10"/>
        <v>-5</v>
      </c>
      <c r="L33" s="52"/>
      <c r="N33" s="52" t="str">
        <f t="shared" si="8"/>
        <v>Nilo  3/10,</v>
      </c>
    </row>
    <row r="34" spans="1:14" ht="18.95" customHeight="1" x14ac:dyDescent="0.2">
      <c r="A34" s="52">
        <f>Súmula!M26</f>
        <v>4</v>
      </c>
      <c r="B34" s="64">
        <f>IF(C34="","",Súmula!W26)</f>
        <v>14739</v>
      </c>
      <c r="C34" s="63" t="str">
        <f>IF(Súmula!N26="","",Súmula!N26)</f>
        <v xml:space="preserve">Dani 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22</v>
      </c>
      <c r="K34" s="52">
        <f t="shared" si="10"/>
        <v>-2</v>
      </c>
      <c r="L34" s="52"/>
      <c r="N34" s="52" t="str">
        <f t="shared" si="8"/>
        <v>Dani  5/10,</v>
      </c>
    </row>
    <row r="35" spans="1:14" ht="18.95" customHeight="1" x14ac:dyDescent="0.2">
      <c r="A35" s="52">
        <f>Súmula!M27</f>
        <v>5</v>
      </c>
      <c r="B35" s="64">
        <f>IF(C35="","",Súmula!W27)</f>
        <v>1265</v>
      </c>
      <c r="C35" s="63" t="str">
        <f>IF(Súmula!N27="","",Súmula!N27)</f>
        <v xml:space="preserve">Telê </v>
      </c>
      <c r="D35" s="52">
        <f t="shared" si="9"/>
        <v>5</v>
      </c>
      <c r="E35" s="81">
        <f t="shared" si="7"/>
        <v>8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6</v>
      </c>
      <c r="L35" s="52"/>
      <c r="N35" s="52" t="str">
        <f t="shared" si="8"/>
        <v>Telê  8/10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27</v>
      </c>
      <c r="F51" s="80">
        <f t="shared" si="13"/>
        <v>12</v>
      </c>
      <c r="G51" s="80">
        <f t="shared" si="13"/>
        <v>3</v>
      </c>
      <c r="H51" s="80">
        <f t="shared" si="13"/>
        <v>10</v>
      </c>
      <c r="I51" s="80">
        <f t="shared" si="13"/>
        <v>105</v>
      </c>
      <c r="J51" s="80">
        <f t="shared" si="13"/>
        <v>95</v>
      </c>
      <c r="K51" s="80">
        <f t="shared" si="13"/>
        <v>10</v>
      </c>
      <c r="L51" s="80"/>
    </row>
    <row r="52" spans="1:14" ht="6" customHeight="1" x14ac:dyDescent="0.2"/>
    <row r="53" spans="1:14" ht="18" customHeight="1" x14ac:dyDescent="0.2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2004:23 - Mario Novaes  6/10,  Walnir  10/10,  Pivato 2/10,  Rodolf  2/10,  Charleaux  0/4,  Mario   3/6,  Tati  0/0,  Novaes  0/0,  Pepe 2004  0/0,  Roberto Disse Godpy 0/0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 FC:27 - Dema  5/10,  Celinho  6/10,  Nilo  3/10,  Dani  5/10,  Telê  8/10  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24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25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26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27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77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Farah</cp:lastModifiedBy>
  <cp:lastPrinted>2012-12-31T14:26:20Z</cp:lastPrinted>
  <dcterms:created xsi:type="dcterms:W3CDTF">2011-02-06T02:23:49Z</dcterms:created>
  <dcterms:modified xsi:type="dcterms:W3CDTF">2022-08-07T00:09:14Z</dcterms:modified>
</cp:coreProperties>
</file>